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 filterPrivacy="1" codeName="ThisWorkbook"/>
  <xr:revisionPtr revIDLastSave="0" documentId="13_ncr:1_{B934DB36-A3A0-4542-8729-DD0B184B336B}" xr6:coauthVersionLast="47" xr6:coauthVersionMax="47" xr10:uidLastSave="{00000000-0000-0000-0000-000000000000}"/>
  <workbookProtection workbookAlgorithmName="SHA-512" workbookHashValue="ZF/4WthQIAKPhjjK/m8fAeHf9mOrYSNYKTgDURB1I6pZA54BkjZCgSUB3EGutTL9RPUba+48UIp1qQIq5WPBNQ==" workbookSaltValue="bFWRvrIzpHgir3E82KupHw==" workbookSpinCount="100000" lockStructure="1"/>
  <bookViews>
    <workbookView xWindow="28692" yWindow="0" windowWidth="29016" windowHeight="15816" xr2:uid="{19567621-4724-45E8-8C4C-CE4E8C3547A5}"/>
  </bookViews>
  <sheets>
    <sheet name="【様式】別紙2ＰＩ人件費積算シート" sheetId="31" r:id="rId1"/>
    <sheet name="人件費標準単価表" sheetId="27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31" l="1"/>
  <c r="I12" i="31"/>
  <c r="I11" i="31"/>
  <c r="I10" i="31"/>
  <c r="I9" i="31"/>
  <c r="I8" i="31"/>
  <c r="I7" i="31"/>
  <c r="I6" i="31"/>
  <c r="I5" i="31"/>
  <c r="N13" i="31"/>
  <c r="N12" i="31"/>
  <c r="N11" i="31"/>
  <c r="N10" i="31"/>
  <c r="N9" i="31"/>
  <c r="N8" i="31"/>
  <c r="N7" i="31"/>
  <c r="N6" i="31"/>
  <c r="N5" i="31"/>
  <c r="C16" i="31"/>
  <c r="M13" i="31"/>
  <c r="F13" i="31"/>
  <c r="M12" i="31"/>
  <c r="F12" i="31"/>
  <c r="M11" i="31"/>
  <c r="F11" i="31"/>
  <c r="M10" i="31"/>
  <c r="F10" i="31"/>
  <c r="M9" i="31"/>
  <c r="F9" i="31"/>
  <c r="M8" i="31"/>
  <c r="F8" i="31"/>
  <c r="M7" i="31"/>
  <c r="F7" i="31"/>
  <c r="M6" i="31"/>
  <c r="F6" i="31"/>
  <c r="M5" i="31"/>
  <c r="F5" i="31"/>
  <c r="J11" i="31" l="1"/>
  <c r="K11" i="31" s="1"/>
  <c r="J9" i="31"/>
  <c r="K9" i="31" s="1"/>
  <c r="J8" i="31"/>
  <c r="K8" i="31" s="1"/>
  <c r="J12" i="31"/>
  <c r="K12" i="31" s="1"/>
  <c r="J5" i="31"/>
  <c r="K5" i="31" s="1"/>
  <c r="J13" i="31"/>
  <c r="K13" i="31" s="1"/>
  <c r="J6" i="31"/>
  <c r="K6" i="31" s="1"/>
  <c r="I14" i="31"/>
  <c r="J14" i="31" s="1"/>
  <c r="J10" i="31"/>
  <c r="K10" i="31" s="1"/>
  <c r="J7" i="31"/>
  <c r="K7" i="31" s="1"/>
  <c r="K14" i="31" l="1"/>
  <c r="K16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4" authorId="0" shapeId="0" xr:uid="{BB69FB06-6259-46AC-A833-61480A2E6B8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研究期間と合わせてください。
（例：1年間なら12ヶ月と入力願います）
</t>
        </r>
      </text>
    </comment>
    <comment ref="K4" authorId="0" shapeId="0" xr:uid="{D3E0A8BB-57F6-446A-9122-7413E199FF19}">
      <text>
        <r>
          <rPr>
            <b/>
            <sz val="9"/>
            <color indexed="81"/>
            <rFont val="MS P ゴシック"/>
            <family val="3"/>
            <charset val="128"/>
          </rPr>
          <t>企業様から納入いただく金額となります。</t>
        </r>
      </text>
    </comment>
  </commentList>
</comments>
</file>

<file path=xl/sharedStrings.xml><?xml version="1.0" encoding="utf-8"?>
<sst xmlns="http://schemas.openxmlformats.org/spreadsheetml/2006/main" count="30" uniqueCount="30">
  <si>
    <t>別紙2　ＰＩ人件費積算シート</t>
    <rPh sb="0" eb="2">
      <t>ベッシ</t>
    </rPh>
    <rPh sb="6" eb="9">
      <t>ジンケンヒ</t>
    </rPh>
    <rPh sb="9" eb="11">
      <t>セキサン</t>
    </rPh>
    <phoneticPr fontId="12"/>
  </si>
  <si>
    <r>
      <t xml:space="preserve">PI／PI以外
</t>
    </r>
    <r>
      <rPr>
        <sz val="8"/>
        <color theme="1"/>
        <rFont val="ＭＳ Ｐゴシック"/>
        <family val="3"/>
        <charset val="128"/>
        <scheme val="minor"/>
      </rPr>
      <t>(プルダウンから選択)</t>
    </r>
    <rPh sb="5" eb="7">
      <t>イガイ</t>
    </rPh>
    <rPh sb="16" eb="18">
      <t>センタク</t>
    </rPh>
    <phoneticPr fontId="12"/>
  </si>
  <si>
    <t>研究者氏名</t>
    <rPh sb="0" eb="3">
      <t>ケンキュウシャ</t>
    </rPh>
    <rPh sb="3" eb="5">
      <t>シメイ</t>
    </rPh>
    <phoneticPr fontId="12"/>
  </si>
  <si>
    <r>
      <t xml:space="preserve">職名
</t>
    </r>
    <r>
      <rPr>
        <sz val="8"/>
        <color theme="1"/>
        <rFont val="ＭＳ Ｐゴシック"/>
        <family val="3"/>
        <charset val="128"/>
        <scheme val="minor"/>
      </rPr>
      <t>(プルダウンから選択)</t>
    </r>
    <rPh sb="0" eb="2">
      <t>ショクメイ</t>
    </rPh>
    <rPh sb="11" eb="13">
      <t>センタク</t>
    </rPh>
    <phoneticPr fontId="12"/>
  </si>
  <si>
    <r>
      <t xml:space="preserve">エフォート率
</t>
    </r>
    <r>
      <rPr>
        <sz val="8"/>
        <color theme="1"/>
        <rFont val="ＭＳ Ｐゴシック"/>
        <family val="3"/>
        <charset val="128"/>
        <scheme val="minor"/>
      </rPr>
      <t>(プルダウンから選択)</t>
    </r>
    <rPh sb="5" eb="6">
      <t>リツ</t>
    </rPh>
    <phoneticPr fontId="12"/>
  </si>
  <si>
    <r>
      <t xml:space="preserve">年間人件費
</t>
    </r>
    <r>
      <rPr>
        <sz val="10"/>
        <color theme="1"/>
        <rFont val="ＭＳ Ｐゴシック"/>
        <family val="3"/>
        <charset val="128"/>
        <scheme val="minor"/>
      </rPr>
      <t>（消費税抜き）</t>
    </r>
    <rPh sb="0" eb="5">
      <t>ネンカンジンケンヒ</t>
    </rPh>
    <rPh sb="10" eb="11">
      <t>ヌ</t>
    </rPh>
    <phoneticPr fontId="12"/>
  </si>
  <si>
    <t>研究期間
（単位：月）</t>
    <rPh sb="0" eb="2">
      <t>ケンキュウ</t>
    </rPh>
    <rPh sb="2" eb="4">
      <t>キカン</t>
    </rPh>
    <rPh sb="6" eb="8">
      <t>タンイ</t>
    </rPh>
    <rPh sb="9" eb="10">
      <t>ツキ</t>
    </rPh>
    <phoneticPr fontId="12"/>
  </si>
  <si>
    <t>研究者の
価値係数</t>
    <rPh sb="0" eb="3">
      <t>ケンキュウシャ</t>
    </rPh>
    <rPh sb="5" eb="9">
      <t>カチケイスウ</t>
    </rPh>
    <phoneticPr fontId="10"/>
  </si>
  <si>
    <t>研究者の
人件費</t>
    <rPh sb="0" eb="3">
      <t>ケンキュウシャ</t>
    </rPh>
    <rPh sb="5" eb="8">
      <t>ジンケンヒ</t>
    </rPh>
    <phoneticPr fontId="10"/>
  </si>
  <si>
    <t>消費税相当額</t>
    <rPh sb="0" eb="6">
      <t>ショウヒゼイソウトウガク</t>
    </rPh>
    <phoneticPr fontId="10"/>
  </si>
  <si>
    <t>納入いただく金額
（単位：円）</t>
    <rPh sb="0" eb="2">
      <t>ノウニュウ</t>
    </rPh>
    <rPh sb="6" eb="8">
      <t>キンガク</t>
    </rPh>
    <rPh sb="10" eb="12">
      <t>タンイ</t>
    </rPh>
    <rPh sb="13" eb="14">
      <t>エン</t>
    </rPh>
    <phoneticPr fontId="12"/>
  </si>
  <si>
    <t>価値係数計算用</t>
    <rPh sb="0" eb="4">
      <t>カチケイスウ</t>
    </rPh>
    <rPh sb="4" eb="7">
      <t>ケイサンヨウ</t>
    </rPh>
    <phoneticPr fontId="10"/>
  </si>
  <si>
    <t>月数（計算用）</t>
    <rPh sb="0" eb="2">
      <t>ツキスウ</t>
    </rPh>
    <rPh sb="3" eb="6">
      <t>ケイサンヨウ</t>
    </rPh>
    <phoneticPr fontId="10"/>
  </si>
  <si>
    <t>例</t>
    <rPh sb="0" eb="1">
      <t>レイ</t>
    </rPh>
    <phoneticPr fontId="12"/>
  </si>
  <si>
    <t>PI</t>
  </si>
  <si>
    <t>○○　○○</t>
    <phoneticPr fontId="12"/>
  </si>
  <si>
    <t>准教授</t>
  </si>
  <si>
    <t>2倍</t>
  </si>
  <si>
    <t>凡例</t>
    <rPh sb="0" eb="2">
      <t>ハンレイ</t>
    </rPh>
    <phoneticPr fontId="12"/>
  </si>
  <si>
    <t>大阪大学事務部使用欄</t>
    <rPh sb="0" eb="4">
      <t>オオサカダイガク</t>
    </rPh>
    <rPh sb="4" eb="7">
      <t>ジムブ</t>
    </rPh>
    <rPh sb="7" eb="10">
      <t>シヨウラン</t>
    </rPh>
    <phoneticPr fontId="10"/>
  </si>
  <si>
    <t>記入又は選択ください。</t>
    <rPh sb="0" eb="2">
      <t>キニュウ</t>
    </rPh>
    <rPh sb="2" eb="3">
      <t>マタ</t>
    </rPh>
    <rPh sb="4" eb="6">
      <t>センタク</t>
    </rPh>
    <phoneticPr fontId="12"/>
  </si>
  <si>
    <t>自動計算されます。</t>
    <rPh sb="0" eb="2">
      <t>ジドウ</t>
    </rPh>
    <rPh sb="2" eb="4">
      <t>ケイサン</t>
    </rPh>
    <phoneticPr fontId="12"/>
  </si>
  <si>
    <t>本学で使用する項目です。</t>
    <rPh sb="0" eb="2">
      <t>ホンガク</t>
    </rPh>
    <rPh sb="3" eb="5">
      <t>シヨウ</t>
    </rPh>
    <rPh sb="7" eb="9">
      <t>コウモク</t>
    </rPh>
    <phoneticPr fontId="10"/>
  </si>
  <si>
    <t>エフォート</t>
    <phoneticPr fontId="12"/>
  </si>
  <si>
    <t>PI以外</t>
    <rPh sb="2" eb="4">
      <t>イガイ</t>
    </rPh>
    <phoneticPr fontId="12"/>
  </si>
  <si>
    <t>PI</t>
    <phoneticPr fontId="12"/>
  </si>
  <si>
    <t>教授</t>
    <rPh sb="0" eb="2">
      <t>キョウジュ</t>
    </rPh>
    <phoneticPr fontId="12"/>
  </si>
  <si>
    <t>准教授</t>
    <rPh sb="0" eb="3">
      <t>ジュンキョウジュ</t>
    </rPh>
    <phoneticPr fontId="12"/>
  </si>
  <si>
    <t>講師</t>
    <rPh sb="0" eb="2">
      <t>コウシ</t>
    </rPh>
    <phoneticPr fontId="12"/>
  </si>
  <si>
    <t>助教</t>
    <rPh sb="0" eb="2">
      <t>ジョキョウ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</si>
</sst>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ヶ月&quot;"/>
    <numFmt numFmtId="177" formatCode="0&quot;倍&quot;"/>
  </numFmts>
  <fonts count="1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 style="dotted">
        <color auto="1"/>
      </right>
      <top style="double">
        <color indexed="64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indexed="64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uble">
        <color indexed="64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indexed="64"/>
      </left>
      <right/>
      <top style="double">
        <color indexed="64"/>
      </top>
      <bottom style="dotted">
        <color auto="1"/>
      </bottom>
      <diagonal/>
    </border>
    <border>
      <left style="hair">
        <color indexed="64"/>
      </left>
      <right style="hair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hair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tted">
        <color auto="1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hair">
        <color indexed="64"/>
      </left>
      <right/>
      <top style="double">
        <color indexed="64"/>
      </top>
      <bottom style="dotted">
        <color auto="1"/>
      </bottom>
      <diagonal/>
    </border>
    <border>
      <left style="hair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hair">
        <color indexed="64"/>
      </left>
      <right/>
      <top style="dotted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6" fillId="0" borderId="0" xfId="3">
      <alignment vertical="center"/>
    </xf>
    <xf numFmtId="0" fontId="6" fillId="0" borderId="19" xfId="3" applyBorder="1">
      <alignment vertical="center"/>
    </xf>
    <xf numFmtId="0" fontId="6" fillId="0" borderId="15" xfId="3" applyBorder="1" applyAlignment="1">
      <alignment horizontal="center" vertical="center"/>
    </xf>
    <xf numFmtId="0" fontId="6" fillId="0" borderId="16" xfId="3" applyBorder="1" applyAlignment="1">
      <alignment horizontal="center" vertical="center"/>
    </xf>
    <xf numFmtId="38" fontId="0" fillId="0" borderId="23" xfId="4" applyFont="1" applyBorder="1" applyAlignment="1">
      <alignment horizontal="right" vertical="center"/>
    </xf>
    <xf numFmtId="38" fontId="0" fillId="0" borderId="24" xfId="4" applyFont="1" applyBorder="1" applyAlignment="1">
      <alignment horizontal="right" vertical="center"/>
    </xf>
    <xf numFmtId="9" fontId="0" fillId="0" borderId="25" xfId="5" applyFont="1" applyBorder="1">
      <alignment vertical="center"/>
    </xf>
    <xf numFmtId="38" fontId="0" fillId="0" borderId="11" xfId="4" applyFont="1" applyBorder="1" applyAlignment="1">
      <alignment horizontal="right" vertical="center"/>
    </xf>
    <xf numFmtId="38" fontId="0" fillId="0" borderId="13" xfId="4" applyFont="1" applyBorder="1" applyAlignment="1">
      <alignment horizontal="right" vertical="center"/>
    </xf>
    <xf numFmtId="9" fontId="0" fillId="0" borderId="21" xfId="5" applyFont="1" applyBorder="1">
      <alignment vertical="center"/>
    </xf>
    <xf numFmtId="38" fontId="0" fillId="0" borderId="15" xfId="4" applyFont="1" applyBorder="1" applyAlignment="1">
      <alignment horizontal="right" vertical="center"/>
    </xf>
    <xf numFmtId="38" fontId="0" fillId="0" borderId="16" xfId="4" applyFont="1" applyBorder="1" applyAlignment="1">
      <alignment horizontal="right" vertical="center"/>
    </xf>
    <xf numFmtId="9" fontId="6" fillId="0" borderId="21" xfId="3" applyNumberFormat="1" applyBorder="1">
      <alignment vertical="center"/>
    </xf>
    <xf numFmtId="9" fontId="6" fillId="0" borderId="22" xfId="3" applyNumberFormat="1" applyBorder="1">
      <alignment vertical="center"/>
    </xf>
    <xf numFmtId="0" fontId="11" fillId="0" borderId="0" xfId="13" applyFont="1" applyAlignment="1">
      <alignment horizontal="left" vertical="center"/>
    </xf>
    <xf numFmtId="0" fontId="2" fillId="0" borderId="0" xfId="13">
      <alignment vertical="center"/>
    </xf>
    <xf numFmtId="0" fontId="2" fillId="0" borderId="1" xfId="13" applyBorder="1">
      <alignment vertical="center"/>
    </xf>
    <xf numFmtId="0" fontId="2" fillId="2" borderId="5" xfId="13" applyFill="1" applyBorder="1" applyAlignment="1">
      <alignment horizontal="center" vertical="center"/>
    </xf>
    <xf numFmtId="0" fontId="2" fillId="2" borderId="5" xfId="13" applyFill="1" applyBorder="1" applyAlignment="1">
      <alignment horizontal="center" vertical="center" wrapText="1"/>
    </xf>
    <xf numFmtId="0" fontId="15" fillId="2" borderId="35" xfId="13" applyFont="1" applyFill="1" applyBorder="1" applyAlignment="1">
      <alignment horizontal="center" vertical="center" wrapText="1"/>
    </xf>
    <xf numFmtId="0" fontId="15" fillId="2" borderId="36" xfId="13" applyFont="1" applyFill="1" applyBorder="1" applyAlignment="1">
      <alignment horizontal="center" vertical="center" wrapText="1"/>
    </xf>
    <xf numFmtId="0" fontId="2" fillId="0" borderId="6" xfId="13" applyBorder="1" applyAlignment="1">
      <alignment horizontal="center" vertical="center"/>
    </xf>
    <xf numFmtId="0" fontId="2" fillId="2" borderId="7" xfId="13" applyFill="1" applyBorder="1" applyAlignment="1" applyProtection="1">
      <alignment horizontal="center" vertical="center"/>
      <protection locked="0"/>
    </xf>
    <xf numFmtId="0" fontId="2" fillId="2" borderId="8" xfId="13" applyFill="1" applyBorder="1" applyAlignment="1" applyProtection="1">
      <alignment horizontal="center" vertical="center"/>
      <protection locked="0"/>
    </xf>
    <xf numFmtId="9" fontId="2" fillId="2" borderId="8" xfId="13" applyNumberFormat="1" applyFill="1" applyBorder="1" applyProtection="1">
      <alignment vertical="center"/>
      <protection locked="0"/>
    </xf>
    <xf numFmtId="176" fontId="2" fillId="2" borderId="26" xfId="13" applyNumberFormat="1" applyFill="1" applyBorder="1" applyAlignment="1" applyProtection="1">
      <alignment horizontal="center" vertical="center" wrapText="1"/>
      <protection locked="0"/>
    </xf>
    <xf numFmtId="177" fontId="2" fillId="2" borderId="26" xfId="13" applyNumberFormat="1" applyFill="1" applyBorder="1" applyAlignment="1" applyProtection="1">
      <alignment horizontal="center" vertical="center" wrapText="1"/>
      <protection locked="0"/>
    </xf>
    <xf numFmtId="0" fontId="2" fillId="0" borderId="9" xfId="13" applyBorder="1">
      <alignment vertical="center"/>
    </xf>
    <xf numFmtId="0" fontId="2" fillId="2" borderId="10" xfId="13" applyFill="1" applyBorder="1" applyAlignment="1" applyProtection="1">
      <alignment horizontal="center" vertical="center"/>
      <protection locked="0"/>
    </xf>
    <xf numFmtId="0" fontId="2" fillId="2" borderId="11" xfId="13" applyFill="1" applyBorder="1" applyAlignment="1" applyProtection="1">
      <alignment horizontal="center" vertical="center"/>
      <protection locked="0"/>
    </xf>
    <xf numFmtId="9" fontId="2" fillId="2" borderId="11" xfId="13" applyNumberFormat="1" applyFill="1" applyBorder="1" applyProtection="1">
      <alignment vertical="center"/>
      <protection locked="0"/>
    </xf>
    <xf numFmtId="38" fontId="0" fillId="3" borderId="30" xfId="6" applyFont="1" applyFill="1" applyBorder="1" applyAlignment="1" applyProtection="1">
      <alignment horizontal="right" vertical="center"/>
    </xf>
    <xf numFmtId="0" fontId="2" fillId="0" borderId="14" xfId="13" applyBorder="1">
      <alignment vertical="center"/>
    </xf>
    <xf numFmtId="0" fontId="2" fillId="0" borderId="17" xfId="13" applyBorder="1">
      <alignment vertical="center"/>
    </xf>
    <xf numFmtId="0" fontId="2" fillId="0" borderId="2" xfId="13" applyBorder="1">
      <alignment vertical="center"/>
    </xf>
    <xf numFmtId="0" fontId="2" fillId="2" borderId="0" xfId="13" applyFill="1">
      <alignment vertical="center"/>
    </xf>
    <xf numFmtId="0" fontId="2" fillId="3" borderId="0" xfId="13" applyFill="1">
      <alignment vertical="center"/>
    </xf>
    <xf numFmtId="0" fontId="2" fillId="5" borderId="0" xfId="13" applyFill="1">
      <alignment vertical="center"/>
    </xf>
    <xf numFmtId="0" fontId="15" fillId="6" borderId="39" xfId="13" applyFont="1" applyFill="1" applyBorder="1" applyAlignment="1">
      <alignment horizontal="center" vertical="center" wrapText="1"/>
    </xf>
    <xf numFmtId="0" fontId="1" fillId="6" borderId="0" xfId="3" applyFont="1" applyFill="1">
      <alignment vertical="center"/>
    </xf>
    <xf numFmtId="0" fontId="2" fillId="6" borderId="42" xfId="13" applyFill="1" applyBorder="1" applyAlignment="1">
      <alignment horizontal="center" vertical="center" wrapText="1"/>
    </xf>
    <xf numFmtId="0" fontId="6" fillId="6" borderId="0" xfId="3" applyFill="1">
      <alignment vertical="center"/>
    </xf>
    <xf numFmtId="0" fontId="2" fillId="4" borderId="5" xfId="13" applyFill="1" applyBorder="1" applyAlignment="1">
      <alignment horizontal="center" vertical="center" wrapText="1"/>
    </xf>
    <xf numFmtId="38" fontId="0" fillId="4" borderId="8" xfId="14" applyFont="1" applyFill="1" applyBorder="1" applyAlignment="1" applyProtection="1">
      <alignment horizontal="right" vertical="center"/>
    </xf>
    <xf numFmtId="38" fontId="0" fillId="4" borderId="12" xfId="6" applyFont="1" applyFill="1" applyBorder="1" applyAlignment="1" applyProtection="1">
      <alignment horizontal="right" vertical="center"/>
    </xf>
    <xf numFmtId="38" fontId="0" fillId="4" borderId="15" xfId="6" applyFont="1" applyFill="1" applyBorder="1" applyAlignment="1" applyProtection="1">
      <alignment horizontal="right" vertical="center"/>
    </xf>
    <xf numFmtId="38" fontId="0" fillId="4" borderId="27" xfId="6" applyFont="1" applyFill="1" applyBorder="1" applyAlignment="1" applyProtection="1">
      <alignment horizontal="right" vertical="center"/>
    </xf>
    <xf numFmtId="0" fontId="15" fillId="5" borderId="37" xfId="13" applyFont="1" applyFill="1" applyBorder="1" applyAlignment="1">
      <alignment horizontal="center" vertical="center" wrapText="1"/>
    </xf>
    <xf numFmtId="0" fontId="15" fillId="5" borderId="38" xfId="13" applyFont="1" applyFill="1" applyBorder="1" applyAlignment="1">
      <alignment horizontal="center" vertical="center" wrapText="1"/>
    </xf>
    <xf numFmtId="0" fontId="2" fillId="3" borderId="3" xfId="13" applyFill="1" applyBorder="1" applyAlignment="1">
      <alignment horizontal="center" vertical="center" wrapText="1"/>
    </xf>
    <xf numFmtId="38" fontId="0" fillId="3" borderId="29" xfId="14" applyFont="1" applyFill="1" applyBorder="1" applyAlignment="1" applyProtection="1">
      <alignment horizontal="right" vertical="center"/>
    </xf>
    <xf numFmtId="38" fontId="2" fillId="5" borderId="50" xfId="13" applyNumberFormat="1" applyFill="1" applyBorder="1">
      <alignment vertical="center"/>
    </xf>
    <xf numFmtId="0" fontId="2" fillId="5" borderId="51" xfId="13" applyFill="1" applyBorder="1">
      <alignment vertical="center"/>
    </xf>
    <xf numFmtId="38" fontId="2" fillId="0" borderId="29" xfId="13" applyNumberFormat="1" applyBorder="1">
      <alignment vertical="center"/>
    </xf>
    <xf numFmtId="0" fontId="1" fillId="2" borderId="4" xfId="13" applyFont="1" applyFill="1" applyBorder="1" applyAlignment="1">
      <alignment horizontal="center" vertical="center" wrapText="1"/>
    </xf>
    <xf numFmtId="0" fontId="17" fillId="0" borderId="0" xfId="13" applyFont="1" applyAlignment="1">
      <alignment horizontal="center" vertical="center"/>
    </xf>
    <xf numFmtId="0" fontId="6" fillId="0" borderId="18" xfId="3" applyBorder="1" applyAlignment="1">
      <alignment horizontal="center" vertical="center" wrapText="1"/>
    </xf>
    <xf numFmtId="0" fontId="6" fillId="0" borderId="21" xfId="3" applyBorder="1" applyAlignment="1">
      <alignment horizontal="center" vertical="center" wrapText="1"/>
    </xf>
    <xf numFmtId="0" fontId="6" fillId="0" borderId="22" xfId="3" applyBorder="1" applyAlignment="1">
      <alignment horizontal="center" vertical="center" wrapText="1"/>
    </xf>
    <xf numFmtId="0" fontId="6" fillId="0" borderId="19" xfId="3" applyBorder="1" applyAlignment="1">
      <alignment horizontal="center" vertical="center"/>
    </xf>
    <xf numFmtId="0" fontId="6" fillId="0" borderId="20" xfId="3" applyBorder="1" applyAlignment="1">
      <alignment horizontal="center" vertical="center"/>
    </xf>
    <xf numFmtId="38" fontId="1" fillId="5" borderId="40" xfId="6" applyFont="1" applyFill="1" applyBorder="1" applyAlignment="1" applyProtection="1">
      <alignment horizontal="right" vertical="center"/>
    </xf>
    <xf numFmtId="38" fontId="1" fillId="5" borderId="41" xfId="6" applyFont="1" applyFill="1" applyBorder="1" applyAlignment="1" applyProtection="1">
      <alignment horizontal="right" vertical="center"/>
    </xf>
    <xf numFmtId="176" fontId="1" fillId="2" borderId="28" xfId="6" applyNumberFormat="1" applyFont="1" applyFill="1" applyBorder="1" applyAlignment="1" applyProtection="1">
      <alignment horizontal="center" vertical="center"/>
      <protection locked="0"/>
    </xf>
    <xf numFmtId="177" fontId="1" fillId="2" borderId="31" xfId="6" applyNumberFormat="1" applyFont="1" applyFill="1" applyBorder="1" applyAlignment="1" applyProtection="1">
      <alignment horizontal="center" vertical="center"/>
      <protection locked="0"/>
    </xf>
    <xf numFmtId="38" fontId="1" fillId="5" borderId="43" xfId="6" applyFont="1" applyFill="1" applyBorder="1" applyAlignment="1" applyProtection="1">
      <alignment horizontal="right" vertical="center"/>
    </xf>
    <xf numFmtId="38" fontId="1" fillId="5" borderId="44" xfId="6" applyFont="1" applyFill="1" applyBorder="1" applyAlignment="1" applyProtection="1">
      <alignment horizontal="right" vertical="center"/>
    </xf>
    <xf numFmtId="0" fontId="1" fillId="6" borderId="45" xfId="6" applyNumberFormat="1" applyFont="1" applyFill="1" applyBorder="1" applyAlignment="1" applyProtection="1">
      <alignment horizontal="center" vertical="center"/>
    </xf>
    <xf numFmtId="177" fontId="1" fillId="2" borderId="28" xfId="6" applyNumberFormat="1" applyFont="1" applyFill="1" applyBorder="1" applyAlignment="1" applyProtection="1">
      <alignment horizontal="center" vertical="center"/>
      <protection locked="0"/>
    </xf>
    <xf numFmtId="0" fontId="1" fillId="6" borderId="46" xfId="6" applyNumberFormat="1" applyFont="1" applyFill="1" applyBorder="1" applyAlignment="1" applyProtection="1">
      <alignment horizontal="center" vertical="center"/>
    </xf>
    <xf numFmtId="177" fontId="1" fillId="2" borderId="32" xfId="6" applyNumberFormat="1" applyFont="1" applyFill="1" applyBorder="1" applyAlignment="1" applyProtection="1">
      <alignment horizontal="center" vertical="center"/>
      <protection locked="0"/>
    </xf>
    <xf numFmtId="177" fontId="1" fillId="2" borderId="33" xfId="6" applyNumberFormat="1" applyFont="1" applyFill="1" applyBorder="1" applyAlignment="1" applyProtection="1">
      <alignment horizontal="center" vertical="center"/>
      <protection locked="0"/>
    </xf>
    <xf numFmtId="0" fontId="1" fillId="6" borderId="47" xfId="6" applyNumberFormat="1" applyFont="1" applyFill="1" applyBorder="1" applyAlignment="1" applyProtection="1">
      <alignment horizontal="center" vertical="center"/>
    </xf>
    <xf numFmtId="176" fontId="1" fillId="2" borderId="33" xfId="6" applyNumberFormat="1" applyFont="1" applyFill="1" applyBorder="1" applyAlignment="1" applyProtection="1">
      <alignment horizontal="center" vertical="center"/>
      <protection locked="0"/>
    </xf>
    <xf numFmtId="177" fontId="1" fillId="2" borderId="46" xfId="6" applyNumberFormat="1" applyFont="1" applyFill="1" applyBorder="1" applyAlignment="1" applyProtection="1">
      <alignment horizontal="center" vertical="center"/>
      <protection locked="0"/>
    </xf>
    <xf numFmtId="177" fontId="1" fillId="2" borderId="34" xfId="6" applyNumberFormat="1" applyFont="1" applyFill="1" applyBorder="1" applyAlignment="1" applyProtection="1">
      <alignment horizontal="center" vertical="center"/>
      <protection locked="0"/>
    </xf>
    <xf numFmtId="38" fontId="1" fillId="5" borderId="48" xfId="6" applyFont="1" applyFill="1" applyBorder="1" applyAlignment="1" applyProtection="1">
      <alignment horizontal="right" vertical="center"/>
    </xf>
    <xf numFmtId="0" fontId="1" fillId="6" borderId="49" xfId="6" applyNumberFormat="1" applyFont="1" applyFill="1" applyBorder="1" applyAlignment="1" applyProtection="1">
      <alignment horizontal="center" vertical="center"/>
    </xf>
  </cellXfs>
  <cellStyles count="15">
    <cellStyle name="パーセント 2" xfId="5" xr:uid="{5750E502-D479-4D74-AF55-F06DAD878BF0}"/>
    <cellStyle name="桁区切り" xfId="6" builtinId="6"/>
    <cellStyle name="桁区切り 2" xfId="2" xr:uid="{A7EACA6B-BEAA-44FB-8F52-B0937FB87673}"/>
    <cellStyle name="桁区切り 3" xfId="4" xr:uid="{F501A820-B636-4D0A-9E27-1A8598193A65}"/>
    <cellStyle name="桁区切り 3 2" xfId="8" xr:uid="{0F27CCA8-5D19-4176-A1B1-AABD19A52ADB}"/>
    <cellStyle name="桁区切り 3 3" xfId="10" xr:uid="{FD73309C-E033-46E2-B376-45B0A05D7617}"/>
    <cellStyle name="桁区切り 3 4" xfId="12" xr:uid="{6E44D3B6-42AB-48A2-AE2F-BC158DAAF035}"/>
    <cellStyle name="桁区切り 3 5" xfId="14" xr:uid="{CC4A0DA2-217E-432A-BD10-BDBE99E29A3F}"/>
    <cellStyle name="標準" xfId="0" builtinId="0"/>
    <cellStyle name="標準 2" xfId="3" xr:uid="{A8281FB4-70AF-46CC-A619-01CBBD410C54}"/>
    <cellStyle name="標準 2 2" xfId="7" xr:uid="{064B890A-241A-4A83-8F92-E70EB10B8B16}"/>
    <cellStyle name="標準 2 3" xfId="9" xr:uid="{7774E58C-C1C2-4877-B518-2D373A7A6E44}"/>
    <cellStyle name="標準 2 4" xfId="11" xr:uid="{0C0BC268-43FD-4890-BDDD-72A9775E7D6E}"/>
    <cellStyle name="標準 2 5" xfId="13" xr:uid="{A9D55747-A3B4-4DC0-90D4-5D90957EBD1C}"/>
    <cellStyle name="標準 3 2" xfId="1" xr:uid="{2C090B31-238A-4A0E-B67A-4828B8A8EB3F}"/>
  </cellStyles>
  <dxfs count="1">
    <dxf>
      <font>
        <color rgb="FFFF000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5.&#12467;&#12473;&#12488;&#31309;&#31639;&#12481;&#12540;&#12512;\06.&#36890;&#30693;&#38306;&#20418;\06xx&#20385;&#20516;&#20418;&#25968;\&#21463;&#35351;&#30740;&#31350;&#12288;&#22996;&#35351;&#30003;&#36796;&#26360;&#65288;2025.6.%20&#25913;&#35330;&#65289;.xlsx" TargetMode="External"/><Relationship Id="rId1" Type="http://schemas.openxmlformats.org/officeDocument/2006/relationships/externalLinkPath" Target="&#21463;&#35351;&#30740;&#31350;&#12288;&#22996;&#35351;&#30003;&#36796;&#26360;&#65288;2025.6.%20&#25913;&#3533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Ｑ＆Ａ"/>
      <sheetName val="【様式】受託研究申込書"/>
      <sheetName val="【様式】別紙（研究担当者が７名以上の場合）"/>
      <sheetName val="【様式】別紙2ＰＩ人件費積算シート"/>
      <sheetName val="人件費標準単価表"/>
      <sheetName val="企業等区分の定義について"/>
      <sheetName val="業種番号一覧"/>
      <sheetName val="大阪大学使用欄1"/>
      <sheetName val="大阪大学使用欄2"/>
    </sheetNames>
    <sheetDataSet>
      <sheetData sheetId="0"/>
      <sheetData sheetId="1">
        <row r="33">
          <cell r="J33"/>
          <cell r="Y33" t="b">
            <v>1</v>
          </cell>
        </row>
      </sheetData>
      <sheetData sheetId="2"/>
      <sheetData sheetId="3"/>
      <sheetData sheetId="4">
        <row r="1">
          <cell r="B1" t="str">
            <v>エフォート</v>
          </cell>
          <cell r="C1"/>
          <cell r="D1" t="str">
            <v>PI以外</v>
          </cell>
          <cell r="E1"/>
          <cell r="F1"/>
          <cell r="G1"/>
        </row>
        <row r="2">
          <cell r="B2"/>
          <cell r="C2" t="str">
            <v>PI</v>
          </cell>
          <cell r="D2" t="str">
            <v>教授</v>
          </cell>
          <cell r="E2" t="str">
            <v>准教授</v>
          </cell>
          <cell r="F2" t="str">
            <v>講師</v>
          </cell>
          <cell r="G2" t="str">
            <v>助教</v>
          </cell>
        </row>
        <row r="3">
          <cell r="B3"/>
          <cell r="C3">
            <v>42000000</v>
          </cell>
          <cell r="D3">
            <v>42000000</v>
          </cell>
          <cell r="E3">
            <v>35000000</v>
          </cell>
          <cell r="F3">
            <v>34000000</v>
          </cell>
          <cell r="G3">
            <v>29000000</v>
          </cell>
        </row>
        <row r="4">
          <cell r="B4">
            <v>0.01</v>
          </cell>
          <cell r="C4">
            <v>420000</v>
          </cell>
          <cell r="D4">
            <v>420000</v>
          </cell>
          <cell r="E4">
            <v>350000</v>
          </cell>
          <cell r="F4">
            <v>340000</v>
          </cell>
          <cell r="G4">
            <v>290000</v>
          </cell>
        </row>
        <row r="5">
          <cell r="B5">
            <v>0.02</v>
          </cell>
          <cell r="C5">
            <v>840000</v>
          </cell>
          <cell r="D5">
            <v>840000</v>
          </cell>
          <cell r="E5">
            <v>700000</v>
          </cell>
          <cell r="F5">
            <v>680000</v>
          </cell>
          <cell r="G5">
            <v>580000</v>
          </cell>
        </row>
        <row r="6">
          <cell r="B6">
            <v>0.03</v>
          </cell>
          <cell r="C6">
            <v>1260000</v>
          </cell>
          <cell r="D6">
            <v>1260000</v>
          </cell>
          <cell r="E6">
            <v>1050000</v>
          </cell>
          <cell r="F6">
            <v>1020000</v>
          </cell>
          <cell r="G6">
            <v>870000</v>
          </cell>
        </row>
        <row r="7">
          <cell r="B7">
            <v>0.04</v>
          </cell>
          <cell r="C7">
            <v>1680000</v>
          </cell>
          <cell r="D7">
            <v>1680000</v>
          </cell>
          <cell r="E7">
            <v>1400000</v>
          </cell>
          <cell r="F7">
            <v>1360000</v>
          </cell>
          <cell r="G7">
            <v>1160000</v>
          </cell>
        </row>
        <row r="8">
          <cell r="B8">
            <v>0.05</v>
          </cell>
          <cell r="C8">
            <v>2100000</v>
          </cell>
          <cell r="D8">
            <v>2100000</v>
          </cell>
          <cell r="E8">
            <v>1750000</v>
          </cell>
          <cell r="F8">
            <v>1700000</v>
          </cell>
          <cell r="G8">
            <v>1450000</v>
          </cell>
        </row>
        <row r="9">
          <cell r="B9">
            <v>0.06</v>
          </cell>
          <cell r="C9">
            <v>2520000</v>
          </cell>
          <cell r="D9">
            <v>2520000</v>
          </cell>
          <cell r="E9">
            <v>2100000</v>
          </cell>
          <cell r="F9">
            <v>2040000.0000000002</v>
          </cell>
          <cell r="G9">
            <v>1740000.0000000002</v>
          </cell>
        </row>
        <row r="10">
          <cell r="B10">
            <v>7.0000000000000007E-2</v>
          </cell>
          <cell r="C10">
            <v>2940000.0000000005</v>
          </cell>
          <cell r="D10">
            <v>2940000.0000000005</v>
          </cell>
          <cell r="E10">
            <v>2450000.0000000005</v>
          </cell>
          <cell r="F10">
            <v>2380000</v>
          </cell>
          <cell r="G10">
            <v>2030000.0000000002</v>
          </cell>
        </row>
        <row r="11">
          <cell r="B11">
            <v>0.08</v>
          </cell>
          <cell r="C11">
            <v>3360000</v>
          </cell>
          <cell r="D11">
            <v>3360000</v>
          </cell>
          <cell r="E11">
            <v>2800000</v>
          </cell>
          <cell r="F11">
            <v>2720000</v>
          </cell>
          <cell r="G11">
            <v>2320000</v>
          </cell>
        </row>
        <row r="12">
          <cell r="B12">
            <v>0.09</v>
          </cell>
          <cell r="C12">
            <v>3780000</v>
          </cell>
          <cell r="D12">
            <v>3780000</v>
          </cell>
          <cell r="E12">
            <v>3150000</v>
          </cell>
          <cell r="F12">
            <v>3060000</v>
          </cell>
          <cell r="G12">
            <v>2610000</v>
          </cell>
        </row>
        <row r="13">
          <cell r="B13">
            <v>0.1</v>
          </cell>
          <cell r="C13">
            <v>4200000</v>
          </cell>
          <cell r="D13">
            <v>4200000</v>
          </cell>
          <cell r="E13">
            <v>3499999.9999999995</v>
          </cell>
          <cell r="F13">
            <v>3399999.9999999995</v>
          </cell>
          <cell r="G13">
            <v>2899999.9999999995</v>
          </cell>
        </row>
        <row r="14">
          <cell r="B14">
            <v>0.11</v>
          </cell>
          <cell r="C14">
            <v>4619999.9999999991</v>
          </cell>
          <cell r="D14">
            <v>4619999.9999999991</v>
          </cell>
          <cell r="E14">
            <v>3849999.9999999995</v>
          </cell>
          <cell r="F14">
            <v>3739999.9999999995</v>
          </cell>
          <cell r="G14">
            <v>3189999.9999999995</v>
          </cell>
        </row>
        <row r="15">
          <cell r="B15">
            <v>0.12</v>
          </cell>
          <cell r="C15">
            <v>5039999.9999999991</v>
          </cell>
          <cell r="D15">
            <v>5039999.9999999991</v>
          </cell>
          <cell r="E15">
            <v>4199999.9999999991</v>
          </cell>
          <cell r="F15">
            <v>4079999.9999999995</v>
          </cell>
          <cell r="G15">
            <v>3479999.9999999995</v>
          </cell>
        </row>
        <row r="16">
          <cell r="B16">
            <v>0.13</v>
          </cell>
          <cell r="C16">
            <v>5459999.9999999991</v>
          </cell>
          <cell r="D16">
            <v>5459999.9999999991</v>
          </cell>
          <cell r="E16">
            <v>4549999.9999999991</v>
          </cell>
          <cell r="F16">
            <v>4419999.9999999991</v>
          </cell>
          <cell r="G16">
            <v>3769999.9999999995</v>
          </cell>
        </row>
        <row r="17">
          <cell r="B17">
            <v>0.14000000000000001</v>
          </cell>
          <cell r="C17">
            <v>5879999.9999999991</v>
          </cell>
          <cell r="D17">
            <v>5879999.9999999991</v>
          </cell>
          <cell r="E17">
            <v>4899999.9999999991</v>
          </cell>
          <cell r="F17">
            <v>4759999.9999999991</v>
          </cell>
          <cell r="G17">
            <v>4059999.9999999995</v>
          </cell>
        </row>
        <row r="18">
          <cell r="B18">
            <v>0.15</v>
          </cell>
          <cell r="C18">
            <v>6300000</v>
          </cell>
          <cell r="D18">
            <v>6300000</v>
          </cell>
          <cell r="E18">
            <v>5250000</v>
          </cell>
          <cell r="F18">
            <v>5100000</v>
          </cell>
          <cell r="G18">
            <v>4350000</v>
          </cell>
        </row>
        <row r="19">
          <cell r="B19">
            <v>0.16</v>
          </cell>
          <cell r="C19">
            <v>6720000</v>
          </cell>
          <cell r="D19">
            <v>6720000</v>
          </cell>
          <cell r="E19">
            <v>5600000</v>
          </cell>
          <cell r="F19">
            <v>5440000</v>
          </cell>
          <cell r="G19">
            <v>4640000</v>
          </cell>
        </row>
        <row r="20">
          <cell r="B20">
            <v>0.17</v>
          </cell>
          <cell r="C20">
            <v>7140000.0000000009</v>
          </cell>
          <cell r="D20">
            <v>7140000.0000000009</v>
          </cell>
          <cell r="E20">
            <v>5950000</v>
          </cell>
          <cell r="F20">
            <v>5780000</v>
          </cell>
          <cell r="G20">
            <v>4930000</v>
          </cell>
        </row>
        <row r="21">
          <cell r="B21">
            <v>0.18</v>
          </cell>
          <cell r="C21">
            <v>7560000.0000000009</v>
          </cell>
          <cell r="D21">
            <v>7560000.0000000009</v>
          </cell>
          <cell r="E21">
            <v>6300000.0000000009</v>
          </cell>
          <cell r="F21">
            <v>6120000.0000000009</v>
          </cell>
          <cell r="G21">
            <v>5220000.0000000009</v>
          </cell>
        </row>
        <row r="22">
          <cell r="B22">
            <v>0.19</v>
          </cell>
          <cell r="C22">
            <v>7980000.0000000009</v>
          </cell>
          <cell r="D22">
            <v>7980000.0000000009</v>
          </cell>
          <cell r="E22">
            <v>6650000.0000000009</v>
          </cell>
          <cell r="F22">
            <v>6460000.0000000009</v>
          </cell>
          <cell r="G22">
            <v>5510000.0000000009</v>
          </cell>
        </row>
        <row r="23">
          <cell r="B23">
            <v>0.2</v>
          </cell>
          <cell r="C23">
            <v>8400000.0000000019</v>
          </cell>
          <cell r="D23">
            <v>8400000.0000000019</v>
          </cell>
          <cell r="E23">
            <v>7000000.0000000009</v>
          </cell>
          <cell r="F23">
            <v>6800000.0000000009</v>
          </cell>
          <cell r="G23">
            <v>5800000.0000000009</v>
          </cell>
        </row>
        <row r="24">
          <cell r="B24">
            <v>0.21</v>
          </cell>
          <cell r="C24">
            <v>8820000.0000000019</v>
          </cell>
          <cell r="D24">
            <v>8820000.0000000019</v>
          </cell>
          <cell r="E24">
            <v>7350000.0000000019</v>
          </cell>
          <cell r="F24">
            <v>7140000.0000000019</v>
          </cell>
          <cell r="G24">
            <v>6090000.0000000009</v>
          </cell>
        </row>
        <row r="25">
          <cell r="B25">
            <v>0.22</v>
          </cell>
          <cell r="C25">
            <v>9240000.0000000019</v>
          </cell>
          <cell r="D25">
            <v>9240000.0000000019</v>
          </cell>
          <cell r="E25">
            <v>7700000.0000000019</v>
          </cell>
          <cell r="F25">
            <v>7480000.0000000019</v>
          </cell>
          <cell r="G25">
            <v>6380000.0000000019</v>
          </cell>
        </row>
        <row r="26">
          <cell r="B26">
            <v>0.23</v>
          </cell>
          <cell r="C26">
            <v>9660000.0000000019</v>
          </cell>
          <cell r="D26">
            <v>9660000.0000000019</v>
          </cell>
          <cell r="E26">
            <v>8050000.0000000019</v>
          </cell>
          <cell r="F26">
            <v>7820000.0000000019</v>
          </cell>
          <cell r="G26">
            <v>6670000.0000000019</v>
          </cell>
        </row>
        <row r="27">
          <cell r="B27">
            <v>0.24</v>
          </cell>
          <cell r="C27">
            <v>10080000.000000004</v>
          </cell>
          <cell r="D27">
            <v>10080000.000000004</v>
          </cell>
          <cell r="E27">
            <v>8400000.0000000019</v>
          </cell>
          <cell r="F27">
            <v>8160000.0000000028</v>
          </cell>
          <cell r="G27">
            <v>6960000.0000000019</v>
          </cell>
        </row>
        <row r="28">
          <cell r="B28">
            <v>0.25</v>
          </cell>
          <cell r="C28">
            <v>10500000.000000002</v>
          </cell>
          <cell r="D28">
            <v>10500000.000000002</v>
          </cell>
          <cell r="E28">
            <v>8750000.0000000019</v>
          </cell>
          <cell r="F28">
            <v>8500000.0000000019</v>
          </cell>
          <cell r="G28">
            <v>7250000.0000000019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gradFill rotWithShape="0">
          <a:gsLst>
            <a:gs pos="0">
              <a:srgbClr val="FFFFFF"/>
            </a:gs>
            <a:gs pos="100000">
              <a:srgbClr val="D6E3BC"/>
            </a:gs>
          </a:gsLst>
          <a:lin ang="5400000" scaled="1"/>
        </a:gradFill>
        <a:ln w="12700">
          <a:solidFill>
            <a:srgbClr val="C2D69B"/>
          </a:solidFill>
          <a:miter lim="800000"/>
          <a:headEnd/>
          <a:tailEnd/>
        </a:ln>
        <a:effectLst>
          <a:outerShdw dist="28398" dir="3806097" algn="ctr" rotWithShape="0">
            <a:srgbClr val="4E6128">
              <a:alpha val="50000"/>
            </a:srgbClr>
          </a:outerShdw>
        </a:effectLst>
      </a:spPr>
      <a:bodyPr vertOverflow="clip" wrap="square" lIns="74295" tIns="8890" rIns="74295" bIns="8890" anchor="ctr" upright="1"/>
      <a:lstStyle>
        <a:defPPr algn="l" rtl="1">
          <a:defRPr sz="800" b="0" i="0" strike="noStrike">
            <a:solidFill>
              <a:srgbClr val="000000"/>
            </a:solidFill>
            <a:latin typeface="ＭＳ ゴシック" pitchFamily="49" charset="-128"/>
            <a:ea typeface="ＭＳ ゴシック" pitchFamily="49" charset="-128"/>
            <a:cs typeface="Times New Roman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31BF1-5649-48F8-9F14-2188A8F24853}">
  <sheetPr>
    <pageSetUpPr fitToPage="1"/>
  </sheetPr>
  <dimension ref="A3:N21"/>
  <sheetViews>
    <sheetView tabSelected="1" zoomScale="85" zoomScaleNormal="85" workbookViewId="0">
      <selection activeCell="C6" sqref="C6"/>
    </sheetView>
  </sheetViews>
  <sheetFormatPr defaultColWidth="9" defaultRowHeight="13.15"/>
  <cols>
    <col min="1" max="1" width="4.7109375" style="16" customWidth="1"/>
    <col min="2" max="2" width="15.7109375" style="16" customWidth="1"/>
    <col min="3" max="3" width="21.28515625" style="16" customWidth="1"/>
    <col min="4" max="4" width="13.7109375" style="16" customWidth="1"/>
    <col min="5" max="5" width="16.28515625" style="16" customWidth="1"/>
    <col min="6" max="6" width="14.42578125" style="16" hidden="1" customWidth="1"/>
    <col min="7" max="8" width="15.42578125" style="16" customWidth="1"/>
    <col min="9" max="9" width="18.7109375" style="16" customWidth="1"/>
    <col min="10" max="10" width="18.28515625" style="16" customWidth="1"/>
    <col min="11" max="11" width="19.85546875" style="16" customWidth="1"/>
    <col min="12" max="12" width="9" style="16"/>
    <col min="13" max="13" width="15.5703125" style="16" hidden="1" customWidth="1"/>
    <col min="14" max="14" width="22.5703125" style="16" hidden="1" customWidth="1"/>
    <col min="15" max="16384" width="9" style="16"/>
  </cols>
  <sheetData>
    <row r="3" spans="1:14" ht="26.45" thickBot="1">
      <c r="A3" s="15" t="s">
        <v>0</v>
      </c>
    </row>
    <row r="4" spans="1:14" ht="34.9" customHeight="1" thickBot="1">
      <c r="A4" s="17"/>
      <c r="B4" s="55" t="s">
        <v>1</v>
      </c>
      <c r="C4" s="18" t="s">
        <v>2</v>
      </c>
      <c r="D4" s="19" t="s">
        <v>3</v>
      </c>
      <c r="E4" s="19" t="s">
        <v>4</v>
      </c>
      <c r="F4" s="43" t="s">
        <v>5</v>
      </c>
      <c r="G4" s="20" t="s">
        <v>6</v>
      </c>
      <c r="H4" s="21" t="s">
        <v>7</v>
      </c>
      <c r="I4" s="48" t="s">
        <v>8</v>
      </c>
      <c r="J4" s="49" t="s">
        <v>9</v>
      </c>
      <c r="K4" s="50" t="s">
        <v>10</v>
      </c>
      <c r="M4" s="39" t="s">
        <v>11</v>
      </c>
      <c r="N4" s="40" t="s">
        <v>12</v>
      </c>
    </row>
    <row r="5" spans="1:14" ht="34.9" customHeight="1" thickTop="1" thickBot="1">
      <c r="A5" s="22" t="s">
        <v>13</v>
      </c>
      <c r="B5" s="23" t="s">
        <v>14</v>
      </c>
      <c r="C5" s="24" t="s">
        <v>15</v>
      </c>
      <c r="D5" s="24" t="s">
        <v>16</v>
      </c>
      <c r="E5" s="25">
        <v>0.02</v>
      </c>
      <c r="F5" s="44">
        <f>IFERROR(IF(B5="PI",VLOOKUP(E5,[1]人件費標準単価表!$B$1:$C$28,2,FALSE),VLOOKUP(E5,[1]人件費標準単価表!$B$1:$G$28,MATCH(D5,[1]人件費標準単価表!$C$2:$G$2,0)+1,FALSE)),"")</f>
        <v>840000</v>
      </c>
      <c r="G5" s="26">
        <v>2</v>
      </c>
      <c r="H5" s="27" t="s">
        <v>17</v>
      </c>
      <c r="I5" s="62">
        <f>(IFERROR(ROUNDDOWN(F5*N5/12*M5,0),""))</f>
        <v>280000</v>
      </c>
      <c r="J5" s="63">
        <f>IFERROR(ROUNDDOWN(I5*0.1,0),"")</f>
        <v>28000</v>
      </c>
      <c r="K5" s="51">
        <f>IFERROR(I5+J5,"")</f>
        <v>308000</v>
      </c>
      <c r="M5" s="41">
        <f t="shared" ref="M5:M13" si="0">IFERROR(LEFT(H5,LEN(H5)-1)*1,"")</f>
        <v>2</v>
      </c>
      <c r="N5" s="42">
        <f>ROUNDUP(G5,0)</f>
        <v>2</v>
      </c>
    </row>
    <row r="6" spans="1:14" ht="34.9" customHeight="1" thickTop="1">
      <c r="A6" s="28">
        <v>1</v>
      </c>
      <c r="B6" s="29"/>
      <c r="C6" s="30"/>
      <c r="D6" s="30"/>
      <c r="E6" s="31"/>
      <c r="F6" s="45" t="str">
        <f>IFERROR(IF(B6="PI",VLOOKUP(E6,[1]人件費標準単価表!$B$1:$C$28,2,FALSE),VLOOKUP(E6,[1]人件費標準単価表!$B$1:$G$28,MATCH(D6,[1]人件費標準単価表!$C$2:$G$2,0)+1,FALSE)),"")</f>
        <v/>
      </c>
      <c r="G6" s="64"/>
      <c r="H6" s="65"/>
      <c r="I6" s="66" t="str">
        <f t="shared" ref="I6:I13" si="1">(IFERROR(ROUNDDOWN(F6*G6/12*M6,0),""))</f>
        <v/>
      </c>
      <c r="J6" s="67" t="str">
        <f t="shared" ref="J6:J13" si="2">IFERROR(ROUNDDOWN(I6*0.1,0),"")</f>
        <v/>
      </c>
      <c r="K6" s="32" t="str">
        <f>IFERROR(I6+J6,"")</f>
        <v/>
      </c>
      <c r="M6" s="68" t="str">
        <f t="shared" si="0"/>
        <v/>
      </c>
      <c r="N6" s="42">
        <f t="shared" ref="N6:N13" si="3">ROUNDUP(G6,0)</f>
        <v>0</v>
      </c>
    </row>
    <row r="7" spans="1:14" ht="34.9" customHeight="1">
      <c r="A7" s="33">
        <v>2</v>
      </c>
      <c r="B7" s="29"/>
      <c r="C7" s="30"/>
      <c r="D7" s="30"/>
      <c r="E7" s="31"/>
      <c r="F7" s="46" t="str">
        <f>IFERROR(IF(B7="PI",VLOOKUP(E7,[1]人件費標準単価表!$B$1:$C$28,2,FALSE),VLOOKUP(E7,[1]人件費標準単価表!$B$1:$G$28,MATCH(D7,[1]人件費標準単価表!$C$2:$G$2,0)+1,FALSE)),"")</f>
        <v/>
      </c>
      <c r="G7" s="64"/>
      <c r="H7" s="69"/>
      <c r="I7" s="66" t="str">
        <f t="shared" si="1"/>
        <v/>
      </c>
      <c r="J7" s="67" t="str">
        <f t="shared" si="2"/>
        <v/>
      </c>
      <c r="K7" s="32" t="str">
        <f>IFERROR(I7+J7,"")</f>
        <v/>
      </c>
      <c r="M7" s="70" t="str">
        <f t="shared" si="0"/>
        <v/>
      </c>
      <c r="N7" s="42">
        <f t="shared" si="3"/>
        <v>0</v>
      </c>
    </row>
    <row r="8" spans="1:14" ht="34.9" customHeight="1">
      <c r="A8" s="33">
        <v>3</v>
      </c>
      <c r="B8" s="29"/>
      <c r="C8" s="30"/>
      <c r="D8" s="30"/>
      <c r="E8" s="31"/>
      <c r="F8" s="46" t="str">
        <f>IFERROR(IF(B8="PI",VLOOKUP(E8,[1]人件費標準単価表!$B$1:$C$28,2,FALSE),VLOOKUP(E8,[1]人件費標準単価表!$B$1:$G$28,MATCH(D8,[1]人件費標準単価表!$C$2:$G$2,0)+1,FALSE)),"")</f>
        <v/>
      </c>
      <c r="G8" s="64"/>
      <c r="H8" s="71"/>
      <c r="I8" s="66" t="str">
        <f t="shared" si="1"/>
        <v/>
      </c>
      <c r="J8" s="67" t="str">
        <f t="shared" si="2"/>
        <v/>
      </c>
      <c r="K8" s="32" t="str">
        <f>IFERROR(I8+J8,"")</f>
        <v/>
      </c>
      <c r="M8" s="70" t="str">
        <f t="shared" si="0"/>
        <v/>
      </c>
      <c r="N8" s="42">
        <f t="shared" si="3"/>
        <v>0</v>
      </c>
    </row>
    <row r="9" spans="1:14" ht="34.9" customHeight="1">
      <c r="A9" s="33">
        <v>4</v>
      </c>
      <c r="B9" s="29"/>
      <c r="C9" s="30"/>
      <c r="D9" s="30"/>
      <c r="E9" s="31"/>
      <c r="F9" s="46" t="str">
        <f>IFERROR(IF(B9="PI",VLOOKUP(E9,[1]人件費標準単価表!$B$1:$C$28,2,FALSE),VLOOKUP(E9,[1]人件費標準単価表!$B$1:$G$28,MATCH(D9,[1]人件費標準単価表!$C$2:$G$2,0)+1,FALSE)),"")</f>
        <v/>
      </c>
      <c r="G9" s="64"/>
      <c r="H9" s="72"/>
      <c r="I9" s="66" t="str">
        <f t="shared" si="1"/>
        <v/>
      </c>
      <c r="J9" s="67" t="str">
        <f t="shared" si="2"/>
        <v/>
      </c>
      <c r="K9" s="32" t="str">
        <f>IFERROR(I9+J9,"")</f>
        <v/>
      </c>
      <c r="M9" s="73" t="str">
        <f t="shared" si="0"/>
        <v/>
      </c>
      <c r="N9" s="42">
        <f t="shared" si="3"/>
        <v>0</v>
      </c>
    </row>
    <row r="10" spans="1:14" ht="34.9" customHeight="1">
      <c r="A10" s="33">
        <v>5</v>
      </c>
      <c r="B10" s="29"/>
      <c r="C10" s="30"/>
      <c r="D10" s="30"/>
      <c r="E10" s="31"/>
      <c r="F10" s="46" t="str">
        <f>IFERROR(IF(B10="PI",VLOOKUP(E10,[1]人件費標準単価表!$B$1:$C$28,2,FALSE),VLOOKUP(E10,[1]人件費標準単価表!$B$1:$G$28,MATCH(D10,[1]人件費標準単価表!$C$2:$G$2,0)+1,FALSE)),"")</f>
        <v/>
      </c>
      <c r="G10" s="74"/>
      <c r="H10" s="71"/>
      <c r="I10" s="66" t="str">
        <f t="shared" si="1"/>
        <v/>
      </c>
      <c r="J10" s="67" t="str">
        <f t="shared" si="2"/>
        <v/>
      </c>
      <c r="K10" s="32" t="str">
        <f t="shared" ref="K10:K13" si="4">IFERROR(I10+J10,"")</f>
        <v/>
      </c>
      <c r="M10" s="73" t="str">
        <f t="shared" si="0"/>
        <v/>
      </c>
      <c r="N10" s="42">
        <f t="shared" si="3"/>
        <v>0</v>
      </c>
    </row>
    <row r="11" spans="1:14" ht="34.9" customHeight="1">
      <c r="A11" s="33">
        <v>6</v>
      </c>
      <c r="B11" s="29"/>
      <c r="C11" s="30"/>
      <c r="D11" s="30"/>
      <c r="E11" s="31"/>
      <c r="F11" s="46" t="str">
        <f>IFERROR(IF(B11="PI",VLOOKUP(E11,[1]人件費標準単価表!$B$1:$C$28,2,FALSE),VLOOKUP(E11,[1]人件費標準単価表!$B$1:$G$28,MATCH(D11,[1]人件費標準単価表!$C$2:$G$2,0)+1,FALSE)),"")</f>
        <v/>
      </c>
      <c r="G11" s="64"/>
      <c r="H11" s="71"/>
      <c r="I11" s="66" t="str">
        <f t="shared" si="1"/>
        <v/>
      </c>
      <c r="J11" s="67" t="str">
        <f t="shared" si="2"/>
        <v/>
      </c>
      <c r="K11" s="32" t="str">
        <f t="shared" si="4"/>
        <v/>
      </c>
      <c r="M11" s="73" t="str">
        <f t="shared" si="0"/>
        <v/>
      </c>
      <c r="N11" s="42">
        <f t="shared" si="3"/>
        <v>0</v>
      </c>
    </row>
    <row r="12" spans="1:14" ht="34.9" customHeight="1">
      <c r="A12" s="33">
        <v>7</v>
      </c>
      <c r="B12" s="29"/>
      <c r="C12" s="30"/>
      <c r="D12" s="30"/>
      <c r="E12" s="31"/>
      <c r="F12" s="46" t="str">
        <f>IFERROR(IF(B12="PI",VLOOKUP(E12,[1]人件費標準単価表!$B$1:$C$28,2,FALSE),VLOOKUP(E12,[1]人件費標準単価表!$B$1:$G$28,MATCH(D12,[1]人件費標準単価表!$C$2:$G$2,0)+1,FALSE)),"")</f>
        <v/>
      </c>
      <c r="G12" s="64"/>
      <c r="H12" s="75"/>
      <c r="I12" s="66" t="str">
        <f t="shared" si="1"/>
        <v/>
      </c>
      <c r="J12" s="67" t="str">
        <f t="shared" si="2"/>
        <v/>
      </c>
      <c r="K12" s="32" t="str">
        <f t="shared" si="4"/>
        <v/>
      </c>
      <c r="M12" s="70" t="str">
        <f t="shared" si="0"/>
        <v/>
      </c>
      <c r="N12" s="42">
        <f t="shared" si="3"/>
        <v>0</v>
      </c>
    </row>
    <row r="13" spans="1:14" ht="34.9" customHeight="1" thickBot="1">
      <c r="A13" s="34">
        <v>8</v>
      </c>
      <c r="B13" s="29"/>
      <c r="C13" s="30"/>
      <c r="D13" s="30"/>
      <c r="E13" s="31"/>
      <c r="F13" s="47" t="str">
        <f>IFERROR(IF(B13="PI",VLOOKUP(E13,[1]人件費標準単価表!$B$1:$C$28,2,FALSE),VLOOKUP(E13,[1]人件費標準単価表!$B$1:$G$28,MATCH(D13,[1]人件費標準単価表!$C$2:$G$2,0)+1,FALSE)),"")</f>
        <v/>
      </c>
      <c r="G13" s="64"/>
      <c r="H13" s="76"/>
      <c r="I13" s="66" t="str">
        <f t="shared" si="1"/>
        <v/>
      </c>
      <c r="J13" s="77" t="str">
        <f t="shared" si="2"/>
        <v/>
      </c>
      <c r="K13" s="32" t="str">
        <f t="shared" si="4"/>
        <v/>
      </c>
      <c r="M13" s="78" t="str">
        <f t="shared" si="0"/>
        <v/>
      </c>
      <c r="N13" s="42">
        <f t="shared" si="3"/>
        <v>0</v>
      </c>
    </row>
    <row r="14" spans="1:14" ht="24" customHeight="1" thickTop="1" thickBot="1">
      <c r="A14" s="35"/>
      <c r="B14" s="35"/>
      <c r="C14" s="35"/>
      <c r="D14" s="35"/>
      <c r="E14" s="35"/>
      <c r="F14" s="35"/>
      <c r="G14" s="35"/>
      <c r="H14" s="35"/>
      <c r="I14" s="52">
        <f>ROUNDDOWN(SUM(I6:I13),0)</f>
        <v>0</v>
      </c>
      <c r="J14" s="53">
        <f>IFERROR(ROUNDDOWN(I14*0.1,0),"")</f>
        <v>0</v>
      </c>
      <c r="K14" s="54">
        <f>SUM(K6:K13)</f>
        <v>0</v>
      </c>
      <c r="M14" s="35"/>
    </row>
    <row r="15" spans="1:14">
      <c r="B15" s="16" t="s">
        <v>18</v>
      </c>
      <c r="I15" s="56" t="s">
        <v>19</v>
      </c>
      <c r="J15" s="56"/>
    </row>
    <row r="16" spans="1:14" ht="20.45" customHeight="1">
      <c r="C16" s="16" t="str">
        <f>IF([1]【様式】受託研究申込書!$Y$33=FALSE,"【様式】受託研究申込書　8.受託研究費（申込者負担）で該当チェックボックスにチェックしてください。","")</f>
        <v/>
      </c>
      <c r="K16" s="16" t="str">
        <f>IF(K14&gt;[1]【様式】受託研究申込書!J33,"直接経費の金額を超過しております。ご確認ください。","")</f>
        <v/>
      </c>
    </row>
    <row r="17" spans="2:3" ht="20.45" customHeight="1">
      <c r="B17" s="36"/>
      <c r="C17" s="16" t="s">
        <v>20</v>
      </c>
    </row>
    <row r="18" spans="2:3" ht="20.45" customHeight="1">
      <c r="B18" s="37"/>
      <c r="C18" s="16" t="s">
        <v>21</v>
      </c>
    </row>
    <row r="19" spans="2:3" ht="17.45" customHeight="1">
      <c r="B19" s="38"/>
      <c r="C19" s="16" t="s">
        <v>22</v>
      </c>
    </row>
    <row r="21" spans="2:3" ht="21" customHeight="1"/>
  </sheetData>
  <sheetProtection algorithmName="SHA-512" hashValue="Vc1woU4d2SFXbrSFjDKhdbKIg7PdayeKojBLB/KM7NfxMnLBR1ps2JqH5660c3JO2fwyPx8EWUiU+yw4gYlyEQ==" saltValue="S3nL4Ci1daoLQ/p/GqefdQ==" spinCount="100000" sheet="1" objects="1" scenarios="1" selectLockedCells="1"/>
  <mergeCells count="1">
    <mergeCell ref="I15:J15"/>
  </mergeCells>
  <phoneticPr fontId="10"/>
  <conditionalFormatting sqref="K16">
    <cfRule type="containsText" dxfId="0" priority="1" operator="containsText" text="直接経費">
      <formula>NOT(ISERROR(SEARCH("直接経費",K16)))</formula>
    </cfRule>
  </conditionalFormatting>
  <dataValidations count="4">
    <dataValidation type="list" allowBlank="1" showInputMessage="1" showErrorMessage="1" sqref="H5:H13" xr:uid="{FC8433E2-C7FB-4096-8CFA-6978A0D26A90}">
      <formula1>"1倍,2倍,3倍,4倍,5倍"</formula1>
    </dataValidation>
    <dataValidation type="list" allowBlank="1" showInputMessage="1" showErrorMessage="1" sqref="E5:E13" xr:uid="{A7CAB81D-3D4E-4F2E-8EB7-AB56CEA048F0}">
      <formula1>"1%,2%,3%,4%,5%,6%,7%,8%,9%,10%,11%,12%,13%,14%,15%,16%,17%,18%,19%,20%,21%,22%,23%,24%,25%"</formula1>
    </dataValidation>
    <dataValidation type="list" allowBlank="1" showInputMessage="1" showErrorMessage="1" sqref="D5:D13" xr:uid="{36C7F331-911C-4349-A870-170646B81B98}">
      <formula1>"教授,准教授,講師,助教"</formula1>
    </dataValidation>
    <dataValidation type="list" allowBlank="1" showInputMessage="1" showErrorMessage="1" sqref="B5:B13" xr:uid="{500BE42D-BA0C-4474-9219-962FBBA67597}">
      <formula1>"PI,PI以外"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5E0AD-5B8F-4FC0-B920-C18C01A5CBB1}">
  <dimension ref="B1:G28"/>
  <sheetViews>
    <sheetView workbookViewId="0">
      <selection activeCell="D39" sqref="D39"/>
    </sheetView>
  </sheetViews>
  <sheetFormatPr defaultColWidth="9" defaultRowHeight="13.15"/>
  <cols>
    <col min="1" max="1" width="2.85546875" style="1" customWidth="1"/>
    <col min="2" max="2" width="9.7109375" style="1" customWidth="1"/>
    <col min="3" max="7" width="12.42578125" style="1" customWidth="1"/>
    <col min="8" max="16384" width="9" style="1"/>
  </cols>
  <sheetData>
    <row r="1" spans="2:7">
      <c r="B1" s="57" t="s">
        <v>23</v>
      </c>
      <c r="C1" s="2"/>
      <c r="D1" s="60" t="s">
        <v>24</v>
      </c>
      <c r="E1" s="60"/>
      <c r="F1" s="60"/>
      <c r="G1" s="61"/>
    </row>
    <row r="2" spans="2:7">
      <c r="B2" s="58"/>
      <c r="C2" s="3" t="s">
        <v>25</v>
      </c>
      <c r="D2" s="3" t="s">
        <v>26</v>
      </c>
      <c r="E2" s="3" t="s">
        <v>27</v>
      </c>
      <c r="F2" s="3" t="s">
        <v>28</v>
      </c>
      <c r="G2" s="4" t="s">
        <v>29</v>
      </c>
    </row>
    <row r="3" spans="2:7">
      <c r="B3" s="59"/>
      <c r="C3" s="5">
        <v>42000000</v>
      </c>
      <c r="D3" s="5">
        <v>42000000</v>
      </c>
      <c r="E3" s="5">
        <v>35000000</v>
      </c>
      <c r="F3" s="5">
        <v>34000000</v>
      </c>
      <c r="G3" s="6">
        <v>29000000</v>
      </c>
    </row>
    <row r="4" spans="2:7">
      <c r="B4" s="7">
        <v>0.01</v>
      </c>
      <c r="C4" s="8">
        <v>420000</v>
      </c>
      <c r="D4" s="8">
        <v>420000</v>
      </c>
      <c r="E4" s="8">
        <v>350000</v>
      </c>
      <c r="F4" s="8">
        <v>340000</v>
      </c>
      <c r="G4" s="9">
        <v>290000</v>
      </c>
    </row>
    <row r="5" spans="2:7">
      <c r="B5" s="10">
        <v>0.02</v>
      </c>
      <c r="C5" s="11">
        <v>840000</v>
      </c>
      <c r="D5" s="11">
        <v>840000</v>
      </c>
      <c r="E5" s="11">
        <v>700000</v>
      </c>
      <c r="F5" s="11">
        <v>680000</v>
      </c>
      <c r="G5" s="12">
        <v>580000</v>
      </c>
    </row>
    <row r="6" spans="2:7">
      <c r="B6" s="10">
        <v>0.03</v>
      </c>
      <c r="C6" s="11">
        <v>1260000</v>
      </c>
      <c r="D6" s="11">
        <v>1260000</v>
      </c>
      <c r="E6" s="11">
        <v>1050000</v>
      </c>
      <c r="F6" s="11">
        <v>1020000</v>
      </c>
      <c r="G6" s="12">
        <v>870000</v>
      </c>
    </row>
    <row r="7" spans="2:7">
      <c r="B7" s="13">
        <v>0.04</v>
      </c>
      <c r="C7" s="11">
        <v>1680000</v>
      </c>
      <c r="D7" s="11">
        <v>1680000</v>
      </c>
      <c r="E7" s="11">
        <v>1400000</v>
      </c>
      <c r="F7" s="11">
        <v>1360000</v>
      </c>
      <c r="G7" s="12">
        <v>1160000</v>
      </c>
    </row>
    <row r="8" spans="2:7">
      <c r="B8" s="13">
        <v>0.05</v>
      </c>
      <c r="C8" s="11">
        <v>2100000</v>
      </c>
      <c r="D8" s="11">
        <v>2100000</v>
      </c>
      <c r="E8" s="11">
        <v>1750000</v>
      </c>
      <c r="F8" s="11">
        <v>1700000</v>
      </c>
      <c r="G8" s="12">
        <v>1450000</v>
      </c>
    </row>
    <row r="9" spans="2:7">
      <c r="B9" s="13">
        <v>0.06</v>
      </c>
      <c r="C9" s="11">
        <v>2520000</v>
      </c>
      <c r="D9" s="11">
        <v>2520000</v>
      </c>
      <c r="E9" s="11">
        <v>2100000</v>
      </c>
      <c r="F9" s="11">
        <v>2040000.0000000002</v>
      </c>
      <c r="G9" s="12">
        <v>1740000.0000000002</v>
      </c>
    </row>
    <row r="10" spans="2:7">
      <c r="B10" s="13">
        <v>7.0000000000000007E-2</v>
      </c>
      <c r="C10" s="11">
        <v>2940000.0000000005</v>
      </c>
      <c r="D10" s="11">
        <v>2940000.0000000005</v>
      </c>
      <c r="E10" s="11">
        <v>2450000.0000000005</v>
      </c>
      <c r="F10" s="11">
        <v>2380000</v>
      </c>
      <c r="G10" s="12">
        <v>2030000.0000000002</v>
      </c>
    </row>
    <row r="11" spans="2:7">
      <c r="B11" s="13">
        <v>0.08</v>
      </c>
      <c r="C11" s="11">
        <v>3360000</v>
      </c>
      <c r="D11" s="11">
        <v>3360000</v>
      </c>
      <c r="E11" s="11">
        <v>2800000</v>
      </c>
      <c r="F11" s="11">
        <v>2720000</v>
      </c>
      <c r="G11" s="12">
        <v>2320000</v>
      </c>
    </row>
    <row r="12" spans="2:7">
      <c r="B12" s="13">
        <v>0.09</v>
      </c>
      <c r="C12" s="11">
        <v>3780000</v>
      </c>
      <c r="D12" s="11">
        <v>3780000</v>
      </c>
      <c r="E12" s="11">
        <v>3150000</v>
      </c>
      <c r="F12" s="11">
        <v>3060000</v>
      </c>
      <c r="G12" s="12">
        <v>2610000</v>
      </c>
    </row>
    <row r="13" spans="2:7">
      <c r="B13" s="13">
        <v>0.1</v>
      </c>
      <c r="C13" s="11">
        <v>4200000</v>
      </c>
      <c r="D13" s="11">
        <v>4200000</v>
      </c>
      <c r="E13" s="11">
        <v>3499999.9999999995</v>
      </c>
      <c r="F13" s="11">
        <v>3399999.9999999995</v>
      </c>
      <c r="G13" s="12">
        <v>2899999.9999999995</v>
      </c>
    </row>
    <row r="14" spans="2:7">
      <c r="B14" s="13">
        <v>0.11</v>
      </c>
      <c r="C14" s="11">
        <v>4619999.9999999991</v>
      </c>
      <c r="D14" s="11">
        <v>4619999.9999999991</v>
      </c>
      <c r="E14" s="11">
        <v>3849999.9999999995</v>
      </c>
      <c r="F14" s="11">
        <v>3739999.9999999995</v>
      </c>
      <c r="G14" s="12">
        <v>3189999.9999999995</v>
      </c>
    </row>
    <row r="15" spans="2:7">
      <c r="B15" s="13">
        <v>0.12</v>
      </c>
      <c r="C15" s="11">
        <v>5039999.9999999991</v>
      </c>
      <c r="D15" s="11">
        <v>5039999.9999999991</v>
      </c>
      <c r="E15" s="11">
        <v>4199999.9999999991</v>
      </c>
      <c r="F15" s="11">
        <v>4079999.9999999995</v>
      </c>
      <c r="G15" s="12">
        <v>3479999.9999999995</v>
      </c>
    </row>
    <row r="16" spans="2:7">
      <c r="B16" s="13">
        <v>0.13</v>
      </c>
      <c r="C16" s="11">
        <v>5459999.9999999991</v>
      </c>
      <c r="D16" s="11">
        <v>5459999.9999999991</v>
      </c>
      <c r="E16" s="11">
        <v>4549999.9999999991</v>
      </c>
      <c r="F16" s="11">
        <v>4419999.9999999991</v>
      </c>
      <c r="G16" s="12">
        <v>3769999.9999999995</v>
      </c>
    </row>
    <row r="17" spans="2:7">
      <c r="B17" s="13">
        <v>0.14000000000000001</v>
      </c>
      <c r="C17" s="11">
        <v>5879999.9999999991</v>
      </c>
      <c r="D17" s="11">
        <v>5879999.9999999991</v>
      </c>
      <c r="E17" s="11">
        <v>4899999.9999999991</v>
      </c>
      <c r="F17" s="11">
        <v>4759999.9999999991</v>
      </c>
      <c r="G17" s="12">
        <v>4059999.9999999995</v>
      </c>
    </row>
    <row r="18" spans="2:7">
      <c r="B18" s="13">
        <v>0.15</v>
      </c>
      <c r="C18" s="11">
        <v>6300000</v>
      </c>
      <c r="D18" s="11">
        <v>6300000</v>
      </c>
      <c r="E18" s="11">
        <v>5250000</v>
      </c>
      <c r="F18" s="11">
        <v>5100000</v>
      </c>
      <c r="G18" s="12">
        <v>4350000</v>
      </c>
    </row>
    <row r="19" spans="2:7">
      <c r="B19" s="13">
        <v>0.16</v>
      </c>
      <c r="C19" s="11">
        <v>6720000</v>
      </c>
      <c r="D19" s="11">
        <v>6720000</v>
      </c>
      <c r="E19" s="11">
        <v>5600000</v>
      </c>
      <c r="F19" s="11">
        <v>5440000</v>
      </c>
      <c r="G19" s="12">
        <v>4640000</v>
      </c>
    </row>
    <row r="20" spans="2:7">
      <c r="B20" s="13">
        <v>0.17</v>
      </c>
      <c r="C20" s="11">
        <v>7140000.0000000009</v>
      </c>
      <c r="D20" s="11">
        <v>7140000.0000000009</v>
      </c>
      <c r="E20" s="11">
        <v>5950000</v>
      </c>
      <c r="F20" s="11">
        <v>5780000</v>
      </c>
      <c r="G20" s="12">
        <v>4930000</v>
      </c>
    </row>
    <row r="21" spans="2:7">
      <c r="B21" s="13">
        <v>0.18</v>
      </c>
      <c r="C21" s="11">
        <v>7560000.0000000009</v>
      </c>
      <c r="D21" s="11">
        <v>7560000.0000000009</v>
      </c>
      <c r="E21" s="11">
        <v>6300000.0000000009</v>
      </c>
      <c r="F21" s="11">
        <v>6120000.0000000009</v>
      </c>
      <c r="G21" s="12">
        <v>5220000.0000000009</v>
      </c>
    </row>
    <row r="22" spans="2:7">
      <c r="B22" s="13">
        <v>0.19</v>
      </c>
      <c r="C22" s="11">
        <v>7980000.0000000009</v>
      </c>
      <c r="D22" s="11">
        <v>7980000.0000000009</v>
      </c>
      <c r="E22" s="11">
        <v>6650000.0000000009</v>
      </c>
      <c r="F22" s="11">
        <v>6460000.0000000009</v>
      </c>
      <c r="G22" s="12">
        <v>5510000.0000000009</v>
      </c>
    </row>
    <row r="23" spans="2:7">
      <c r="B23" s="13">
        <v>0.2</v>
      </c>
      <c r="C23" s="11">
        <v>8400000.0000000019</v>
      </c>
      <c r="D23" s="11">
        <v>8400000.0000000019</v>
      </c>
      <c r="E23" s="11">
        <v>7000000.0000000009</v>
      </c>
      <c r="F23" s="11">
        <v>6800000.0000000009</v>
      </c>
      <c r="G23" s="12">
        <v>5800000.0000000009</v>
      </c>
    </row>
    <row r="24" spans="2:7">
      <c r="B24" s="13">
        <v>0.21</v>
      </c>
      <c r="C24" s="11">
        <v>8820000.0000000019</v>
      </c>
      <c r="D24" s="11">
        <v>8820000.0000000019</v>
      </c>
      <c r="E24" s="11">
        <v>7350000.0000000019</v>
      </c>
      <c r="F24" s="11">
        <v>7140000.0000000019</v>
      </c>
      <c r="G24" s="12">
        <v>6090000.0000000009</v>
      </c>
    </row>
    <row r="25" spans="2:7">
      <c r="B25" s="13">
        <v>0.22</v>
      </c>
      <c r="C25" s="11">
        <v>9240000.0000000019</v>
      </c>
      <c r="D25" s="11">
        <v>9240000.0000000019</v>
      </c>
      <c r="E25" s="11">
        <v>7700000.0000000019</v>
      </c>
      <c r="F25" s="11">
        <v>7480000.0000000019</v>
      </c>
      <c r="G25" s="12">
        <v>6380000.0000000019</v>
      </c>
    </row>
    <row r="26" spans="2:7">
      <c r="B26" s="13">
        <v>0.23</v>
      </c>
      <c r="C26" s="11">
        <v>9660000.0000000019</v>
      </c>
      <c r="D26" s="11">
        <v>9660000.0000000019</v>
      </c>
      <c r="E26" s="11">
        <v>8050000.0000000019</v>
      </c>
      <c r="F26" s="11">
        <v>7820000.0000000019</v>
      </c>
      <c r="G26" s="12">
        <v>6670000.0000000019</v>
      </c>
    </row>
    <row r="27" spans="2:7">
      <c r="B27" s="13">
        <v>0.24</v>
      </c>
      <c r="C27" s="11">
        <v>10080000.000000004</v>
      </c>
      <c r="D27" s="11">
        <v>10080000.000000004</v>
      </c>
      <c r="E27" s="11">
        <v>8400000.0000000019</v>
      </c>
      <c r="F27" s="11">
        <v>8160000.0000000028</v>
      </c>
      <c r="G27" s="12">
        <v>6960000.0000000019</v>
      </c>
    </row>
    <row r="28" spans="2:7">
      <c r="B28" s="14">
        <v>0.25</v>
      </c>
      <c r="C28" s="5">
        <v>10500000.000000002</v>
      </c>
      <c r="D28" s="5">
        <v>10500000.000000002</v>
      </c>
      <c r="E28" s="5">
        <v>8750000.0000000019</v>
      </c>
      <c r="F28" s="5">
        <v>8500000.0000000019</v>
      </c>
      <c r="G28" s="6">
        <v>7250000.0000000019</v>
      </c>
    </row>
  </sheetData>
  <sheetProtection algorithmName="SHA-512" hashValue="FWnKrQn/KPdHKny7NUtMhbIIHi+XF9m+7ukvWX/4IrKuGW2BnoXUmV8wXDEoFHMekQGGRFU9nG/fdbxladVDiw==" saltValue="AueFwIPRBriTlveNmgoRGQ==" spinCount="100000" sheet="1" objects="1" scenarios="1"/>
  <mergeCells count="2">
    <mergeCell ref="B1:B3"/>
    <mergeCell ref="D1:G1"/>
  </mergeCells>
  <phoneticPr fontId="1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I B b U 3 k x 3 j + l A A A A 9 Q A A A B I A H A B D b 2 5 m a W c v U G F j a 2 F n Z S 5 4 b W w g o h g A K K A U A A A A A A A A A A A A A A A A A A A A A A A A A A A A h Y + x D o I w G I R f h X S n r T U m S H 7 K 4 G Y k I T E x r k 2 p U I V i a L G 8 m 4 O P 5 C u I U d T N 8 b 6 7 S + 7 u 1 x u k Q 1 M H F 9 V Z 3 Z o E z T B F g T K y L b Q p E 9 S 7 Q x i h l E M u 5 E m U K h j D x s a D 1 Q m q n D v H h H j v s Z / j t i s J o 3 R G 9 t l m K y v V i F A b 6 4 S R C n 1 a x f 8 W 4 r B 7 j e E M L y l e R A x T I B O D T J u v z 8 a 5 T / c H w q q v X d 8 p f h T h O g c y S S D v C / w B U E s D B B Q A A g A I A F C A W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g F t T K I p H u A 4 A A A A R A A A A E w A c A E Z v c m 1 1 b G F z L 1 N l Y 3 R p b 2 4 x L m 0 g o h g A K K A U A A A A A A A A A A A A A A A A A A A A A A A A A A A A K 0 5 N L s n M z 1 M I h t C G 1 g B Q S w E C L Q A U A A I A C A B Q g F t T e T H e P 6 U A A A D 1 A A A A E g A A A A A A A A A A A A A A A A A A A A A A Q 2 9 u Z m l n L 1 B h Y 2 t h Z 2 U u e G 1 s U E s B A i 0 A F A A C A A g A U I B b U w / K 6 a u k A A A A 6 Q A A A B M A A A A A A A A A A A A A A A A A 8 Q A A A F t D b 2 5 0 Z W 5 0 X 1 R 5 c G V z X S 5 4 b W x Q S w E C L Q A U A A I A C A B Q g F t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U q + 9 X D 6 A O U q b 5 X 9 t J W 8 h g g A A A A A C A A A A A A A D Z g A A w A A A A B A A A A B e V 2 R v X 8 9 G X j K B J 0 u 4 F / p L A A A A A A S A A A C g A A A A E A A A A G U q 6 v e h X X + z Y P T 4 / 5 i 8 1 8 B Q A A A A 5 + j + 0 3 R t j l / u S o c h o i V 8 6 7 T J w v X F + Q F K 4 B g c 9 n p H A V 0 v N i 8 4 0 d I F g P b S W c M B U y W Q k A O l V 7 6 I s b 3 / v S u h 5 F g Y a P k g r n R M k r 4 C 5 v Y k t y N p d R 8 U A A A A G 2 U c G u J X u 4 P R H 9 d G t q y q t M b S r w 4 = < / D a t a M a s h u p > 
</file>

<file path=customXml/itemProps1.xml><?xml version="1.0" encoding="utf-8"?>
<ds:datastoreItem xmlns:ds="http://schemas.openxmlformats.org/officeDocument/2006/customXml" ds:itemID="{9682E430-E9CD-41F2-99A3-5FC4DFF5F9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松本　尚子</cp:lastModifiedBy>
  <cp:revision/>
  <dcterms:created xsi:type="dcterms:W3CDTF">2021-11-22T07:43:21Z</dcterms:created>
  <dcterms:modified xsi:type="dcterms:W3CDTF">2025-06-02T05:17:22Z</dcterms:modified>
  <cp:category/>
  <cp:contentStatus/>
</cp:coreProperties>
</file>